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jdc\Work\Acquisti\FIRMA RUP\VIGILANZA\"/>
    </mc:Choice>
  </mc:AlternateContent>
  <xr:revisionPtr revIDLastSave="0" documentId="13_ncr:1_{860BFB93-9AA8-4EF0-9082-C6945384A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E_AST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I76" i="2"/>
  <c r="J56" i="2"/>
  <c r="G57" i="2"/>
  <c r="H57" i="2"/>
  <c r="I57" i="2"/>
  <c r="J57" i="2" s="1"/>
  <c r="G56" i="2"/>
  <c r="H56" i="2"/>
  <c r="I56" i="2" s="1"/>
  <c r="G55" i="2"/>
  <c r="H55" i="2"/>
  <c r="I55" i="2" s="1"/>
  <c r="J55" i="2" s="1"/>
  <c r="G54" i="2"/>
  <c r="H54" i="2"/>
  <c r="I54" i="2"/>
  <c r="J54" i="2" s="1"/>
  <c r="H48" i="2"/>
  <c r="H49" i="2"/>
  <c r="H50" i="2"/>
  <c r="H51" i="2"/>
  <c r="G48" i="2"/>
  <c r="G49" i="2"/>
  <c r="G50" i="2"/>
  <c r="G51" i="2"/>
  <c r="D48" i="2"/>
  <c r="I51" i="2" l="1"/>
  <c r="J51" i="2" s="1"/>
  <c r="I49" i="2"/>
  <c r="J49" i="2" s="1"/>
  <c r="I48" i="2"/>
  <c r="J48" i="2" s="1"/>
  <c r="I50" i="2"/>
  <c r="J50" i="2" s="1"/>
  <c r="H27" i="2" l="1"/>
  <c r="H28" i="2"/>
  <c r="H29" i="2"/>
  <c r="H30" i="2"/>
  <c r="H31" i="2"/>
  <c r="H32" i="2"/>
  <c r="G27" i="2"/>
  <c r="G28" i="2"/>
  <c r="I28" i="2" s="1"/>
  <c r="J28" i="2" s="1"/>
  <c r="G29" i="2"/>
  <c r="G30" i="2"/>
  <c r="G31" i="2"/>
  <c r="G32" i="2"/>
  <c r="H21" i="2"/>
  <c r="H22" i="2"/>
  <c r="H23" i="2"/>
  <c r="H24" i="2"/>
  <c r="H25" i="2"/>
  <c r="G21" i="2"/>
  <c r="G22" i="2"/>
  <c r="G23" i="2"/>
  <c r="G24" i="2"/>
  <c r="G25" i="2"/>
  <c r="J72" i="2"/>
  <c r="E10" i="2"/>
  <c r="D20" i="2"/>
  <c r="E26" i="2" s="1"/>
  <c r="C20" i="2"/>
  <c r="I29" i="2" l="1"/>
  <c r="J29" i="2" s="1"/>
  <c r="I31" i="2"/>
  <c r="J31" i="2" s="1"/>
  <c r="I30" i="2"/>
  <c r="J30" i="2" s="1"/>
  <c r="I24" i="2"/>
  <c r="J24" i="2" s="1"/>
  <c r="I23" i="2"/>
  <c r="J23" i="2" s="1"/>
  <c r="I22" i="2"/>
  <c r="J22" i="2" s="1"/>
  <c r="I21" i="2"/>
  <c r="J21" i="2" s="1"/>
  <c r="I25" i="2"/>
  <c r="J25" i="2" s="1"/>
  <c r="I27" i="2"/>
  <c r="J27" i="2" s="1"/>
  <c r="I32" i="2"/>
  <c r="J32" i="2" s="1"/>
  <c r="H12" i="2" l="1"/>
  <c r="H13" i="2"/>
  <c r="H8" i="2"/>
  <c r="H9" i="2"/>
  <c r="G13" i="2"/>
  <c r="G12" i="2"/>
  <c r="G9" i="2"/>
  <c r="G8" i="2"/>
  <c r="I12" i="2" l="1"/>
  <c r="J12" i="2" s="1"/>
  <c r="I13" i="2"/>
  <c r="J13" i="2" s="1"/>
  <c r="I9" i="2"/>
  <c r="J9" i="2" s="1"/>
  <c r="I8" i="2"/>
  <c r="J8" i="2" s="1"/>
  <c r="H53" i="2" l="1"/>
  <c r="G53" i="2"/>
  <c r="E53" i="2"/>
  <c r="H11" i="2"/>
  <c r="G11" i="2"/>
  <c r="E11" i="2"/>
  <c r="I53" i="2" l="1"/>
  <c r="J53" i="2" s="1"/>
  <c r="I11" i="2"/>
  <c r="J11" i="2" s="1"/>
  <c r="H47" i="2" l="1"/>
  <c r="G47" i="2"/>
  <c r="E47" i="2"/>
  <c r="F40" i="2"/>
  <c r="G40" i="2" s="1"/>
  <c r="H39" i="2"/>
  <c r="G39" i="2"/>
  <c r="I47" i="2" l="1"/>
  <c r="J47" i="2" s="1"/>
  <c r="H40" i="2"/>
  <c r="I40" i="2" s="1"/>
  <c r="J40" i="2" s="1"/>
  <c r="I39" i="2"/>
  <c r="J39" i="2" s="1"/>
  <c r="N42" i="2" l="1"/>
  <c r="J76" i="2" l="1"/>
  <c r="D69" i="2" l="1"/>
  <c r="F69" i="2" s="1"/>
  <c r="H69" i="2" s="1"/>
  <c r="J69" i="2" s="1"/>
  <c r="D68" i="2"/>
  <c r="F68" i="2" s="1"/>
  <c r="H68" i="2" s="1"/>
  <c r="J68" i="2" s="1"/>
  <c r="D70" i="2"/>
  <c r="G7" i="2"/>
  <c r="G20" i="2"/>
  <c r="E20" i="2"/>
  <c r="H20" i="2"/>
  <c r="H7" i="2"/>
  <c r="F70" i="2" l="1"/>
  <c r="F71" i="2" s="1"/>
  <c r="H70" i="2"/>
  <c r="I7" i="2"/>
  <c r="J7" i="2" s="1"/>
  <c r="I20" i="2"/>
  <c r="J20" i="2" s="1"/>
  <c r="J70" i="2" l="1"/>
  <c r="J71" i="2" s="1"/>
  <c r="J73" i="2" s="1"/>
  <c r="H71" i="2"/>
  <c r="F10" i="2" l="1"/>
  <c r="F52" i="2"/>
  <c r="F26" i="2"/>
  <c r="H26" i="2" s="1"/>
  <c r="G52" i="2" l="1"/>
  <c r="H52" i="2"/>
  <c r="G26" i="2"/>
  <c r="H10" i="2"/>
  <c r="G10" i="2"/>
  <c r="I52" i="2" l="1"/>
  <c r="J52" i="2" s="1"/>
  <c r="N59" i="2" s="1"/>
  <c r="I10" i="2"/>
  <c r="J10" i="2" s="1"/>
  <c r="I26" i="2"/>
  <c r="J26" i="2" s="1"/>
  <c r="N34" i="2" s="1"/>
  <c r="N5" i="2" l="1"/>
  <c r="J58" i="2" l="1"/>
  <c r="J14" i="2"/>
  <c r="J15" i="2" s="1"/>
  <c r="J41" i="2"/>
  <c r="J42" i="2" s="1"/>
  <c r="K42" i="2" s="1"/>
  <c r="M42" i="2" s="1"/>
  <c r="J33" i="2"/>
  <c r="J34" i="2" s="1"/>
  <c r="K34" i="2" s="1"/>
  <c r="M34" i="2" s="1"/>
  <c r="J59" i="2" l="1"/>
  <c r="K59" i="2" s="1"/>
  <c r="M59" i="2" s="1"/>
  <c r="K15" i="2"/>
  <c r="M15" i="2" s="1"/>
  <c r="M63" i="2" l="1"/>
</calcChain>
</file>

<file path=xl/sharedStrings.xml><?xml version="1.0" encoding="utf-8"?>
<sst xmlns="http://schemas.openxmlformats.org/spreadsheetml/2006/main" count="114" uniqueCount="81">
  <si>
    <t>NUMERO ADDETTI</t>
  </si>
  <si>
    <t>TOTALE</t>
  </si>
  <si>
    <t>UTILE</t>
  </si>
  <si>
    <t xml:space="preserve">SPESE GENERALI </t>
  </si>
  <si>
    <t>MEZZI E CARBURANTE</t>
  </si>
  <si>
    <t>TOTALE COSTO ORARIO</t>
  </si>
  <si>
    <t>VALORE STIMATO</t>
  </si>
  <si>
    <t>NUMERO PRESTAZIONI</t>
  </si>
  <si>
    <t>KM / SETTIMANA</t>
  </si>
  <si>
    <t>KM PER TUTTI I GIRI</t>
  </si>
  <si>
    <t>GIORNI / SETTIMANA</t>
  </si>
  <si>
    <t>KM PER VIGILANZA ESTIVA</t>
  </si>
  <si>
    <t>KM PER VIGILANZA INVERNALE</t>
  </si>
  <si>
    <t>SERVIZIO</t>
  </si>
  <si>
    <t xml:space="preserve">RIMBORSO KM </t>
  </si>
  <si>
    <t xml:space="preserve">VALORE TOTALE RIMBORSO </t>
  </si>
  <si>
    <t>KM PER SERVIZIO</t>
  </si>
  <si>
    <t>NUMERO GIRI</t>
  </si>
  <si>
    <t>TOTALE ORE STIMA UTILIZZO  PER TUTTI I MEZZI E PER TUTTI I SERVIZI</t>
  </si>
  <si>
    <t>COSTO RIMBORSO PER ORA DI UTILIZZO</t>
  </si>
  <si>
    <t xml:space="preserve">MODALITA' PER STIMA COSTO MEZZI </t>
  </si>
  <si>
    <t>COSTO ORARIO IV LIVELLO NOTTURNO O COSTO AUTO</t>
  </si>
  <si>
    <t>SOMME PER RIPARTO ONERI</t>
  </si>
  <si>
    <t>COEFF. RIPARTO</t>
  </si>
  <si>
    <t>UOMO ARMATO PER VIGILANZA NOTTURNA SITI AZIENDALI E PARCHEGGI</t>
  </si>
  <si>
    <t>IMPORTO UNITARIO PRESTAZIONE A BASE D'ASTA</t>
  </si>
  <si>
    <t xml:space="preserve">UOMO AUTOMUNITO ARMATO PER PASSAGGI E PRESIDI NEI PARCHEGGI OFF-STREET </t>
  </si>
  <si>
    <t>SERVIZIO 1.2</t>
  </si>
  <si>
    <t>SERVIZIO 1.1</t>
  </si>
  <si>
    <t xml:space="preserve">MEZZI E CARBURANTE </t>
  </si>
  <si>
    <t>PRESIDIO MOBILE, VIGILANZA PERIODO INVERNALE OTTOBRE/APRILE</t>
  </si>
  <si>
    <t>SERVIZIO 1.3</t>
  </si>
  <si>
    <t>SERVIZIO 1.4</t>
  </si>
  <si>
    <t>PRESIDIO FISSO NOTTURNO E DIURNO</t>
  </si>
  <si>
    <t>UOMO NON ARMATO PER PRESIDIO FISSO A RICHIESTA DELLA STAZIONE APPALTANTE</t>
  </si>
  <si>
    <t>PRESIDIO FISSO</t>
  </si>
  <si>
    <t xml:space="preserve">NUMERO PRESTAZIONI </t>
  </si>
  <si>
    <r>
      <t xml:space="preserve">NUMERO PRESTAZIONI </t>
    </r>
    <r>
      <rPr>
        <b/>
        <sz val="12"/>
        <color rgb="FFFF0000"/>
        <rFont val="Calibri"/>
        <family val="2"/>
        <scheme val="minor"/>
      </rPr>
      <t/>
    </r>
  </si>
  <si>
    <t>SCORTA ARMATA ANTIRAPINA</t>
  </si>
  <si>
    <t>UOMO ARMATO AUTOMINITO</t>
  </si>
  <si>
    <t>,</t>
  </si>
  <si>
    <t>SERVIZIO CON UOMO ARMATO DAL 01.12.25 AL 31.03.26</t>
  </si>
  <si>
    <t xml:space="preserve">NUMERO ORE STIMATO </t>
  </si>
  <si>
    <t>SERVIZIO CON UOMO ARMATO DAL 01.05.25 AL 31.05.25</t>
  </si>
  <si>
    <t>SERVIZIO CON UOMO ARMATO DAL 01.06.25 AL 30.09.25</t>
  </si>
  <si>
    <t>COSTO ORARIO IV LIVELLO  O COSTO AUTO</t>
  </si>
  <si>
    <t>SERVIZIO CON UOMO ARMATO DAL 01.05.26 AL 30.09.26</t>
  </si>
  <si>
    <t>N. SETTIMANE/INTERVENTI PER SCORTA ARMATA</t>
  </si>
  <si>
    <t xml:space="preserve">TOTALE KM TOTALI </t>
  </si>
  <si>
    <t>IV LIVELLO SERVIZIO AMMINISTRATIVO DAL 01.05.25 AL 31.05.25</t>
  </si>
  <si>
    <t>IV LIVELLO SERVIZIO AMMINISTRATIVO DAL 01.06.25 AL 30.09.25</t>
  </si>
  <si>
    <t>IV LIVELLO SERVIZIO AMMINISTRATIVO DAL 01.05.26 AL 30.09.26</t>
  </si>
  <si>
    <t>PRESTAZIONI  STIMATE</t>
  </si>
  <si>
    <t>SERVIZIO CON UOMO ARMATO DAL 01.04.25 AL 30.04.25</t>
  </si>
  <si>
    <t>SERVIZIO CON UOMO ARMATO DAL 01.10.25 AL 30.11.25</t>
  </si>
  <si>
    <t>SERVIZIO CON UOMO ARMATO DAL 01.04.26 AL 30.04.26</t>
  </si>
  <si>
    <t>SERVIZIO CON UOMO ARMATO DAL 01.10.26 AL 30.11.26</t>
  </si>
  <si>
    <t xml:space="preserve">KM PER SCORTA ARMATA </t>
  </si>
  <si>
    <t xml:space="preserve">TOTALE STIMATO </t>
  </si>
  <si>
    <t>IV LIVELLO SERVIZIO AMMINISTRATIVO DAL 01.04.25 AL 30.04.25</t>
  </si>
  <si>
    <t>IV LIVELLO SERVIZIO AMMINISTRATIVO DAL 01.10.25 AL 30.11.25</t>
  </si>
  <si>
    <t>IV LIVELLO SERVIZIO AMMINISTRATIVO DAL 01.12.25 AL 31.03.26</t>
  </si>
  <si>
    <t>IV LIVELLO SERVIZIO AMMINISTRATIVO DAL 01.04.26 AL 30.04.26</t>
  </si>
  <si>
    <t>IV LIVELLO SERVIZIO AMMINISTRATIVO DAL 01.10.26 AL 30.11.26</t>
  </si>
  <si>
    <t>PRESIDIO MOBILE, VIGILANZA NOTTURNA PERIODO ESTIVO MAGGIO/SETTEMBRE</t>
  </si>
  <si>
    <t>SERVIZIO SCORTA ANTIRAPINA DAL 01.04.25 AL 31.05.25</t>
  </si>
  <si>
    <t>SERVIZIO SCORTA ANTIRAPINA DAL 01.06.25 AL 30.11.25</t>
  </si>
  <si>
    <t>SERVIZIO SCORTA ANTIRAPINA DAL 01.12.25 AL 31.03.26</t>
  </si>
  <si>
    <t>SERVIZIO SCORTA ANTIRAPINA DAL 01.04.26 AL 30.11.26</t>
  </si>
  <si>
    <t>IV LIVELLO SERVIZIO AMMINISTRATIVO  DAL 01.06.25 AL 30.11.25</t>
  </si>
  <si>
    <t>IV LIVELLO SERVIZIO AMMINISTRATIVO  DAL 01.04.25 AL 31.05.25</t>
  </si>
  <si>
    <t>IV LIVELLO SERVIZIO AMMINISTRATIVO  DAL 01.12.25 AL 31.03.26</t>
  </si>
  <si>
    <t>IV LIVELLO SERVIZIO AMMINISTRATIVO  DAL 01.04.26 AL 30.11.26</t>
  </si>
  <si>
    <t xml:space="preserve">INCIDENZA COSTI MEZZI </t>
  </si>
  <si>
    <t>ONERI AZIENDALI PER LA SICUREZZA SOGGETTI A RIBASSO</t>
  </si>
  <si>
    <t>TOTALE GENERALE STIMATO   PER I 4 SERVIZI</t>
  </si>
  <si>
    <t>SERVIZIO CON UOMO ARMATO DAL 01.12.26 AL 31.034.27</t>
  </si>
  <si>
    <t>IV LIVELLO SERVIZIO AMMINISTRATIVO DAL 01.12.26 AL 31.03.27</t>
  </si>
  <si>
    <t>SERVIZIO SCORTA ANTIRAPINA DAL 01.12.26 AL 31.03.27</t>
  </si>
  <si>
    <t>IV LIVELLO SERVIZIO AMMINISTRATIVO  DAL 01.12.26 AL 31.03.27</t>
  </si>
  <si>
    <t>ALLEGATO 3 - STIMA VALORE PROCEDURA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</si>
</sst>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#,##0.0000"/>
    <numFmt numFmtId="166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36"/>
      <name val="Calibri"/>
      <family val="2"/>
      <scheme val="minor"/>
    </font>
    <font>
      <b/>
      <sz val="36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0" fontId="0" fillId="0" borderId="5" xfId="0" applyBorder="1"/>
    <xf numFmtId="0" fontId="0" fillId="0" borderId="8" xfId="0" applyBorder="1"/>
    <xf numFmtId="164" fontId="4" fillId="2" borderId="3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0" fillId="0" borderId="7" xfId="0" applyNumberFormat="1" applyBorder="1"/>
    <xf numFmtId="0" fontId="0" fillId="0" borderId="10" xfId="0" applyBorder="1"/>
    <xf numFmtId="164" fontId="4" fillId="0" borderId="0" xfId="0" applyNumberFormat="1" applyFont="1"/>
    <xf numFmtId="4" fontId="0" fillId="0" borderId="0" xfId="0" applyNumberFormat="1"/>
    <xf numFmtId="0" fontId="0" fillId="4" borderId="1" xfId="0" applyFill="1" applyBorder="1"/>
    <xf numFmtId="164" fontId="0" fillId="4" borderId="1" xfId="0" applyNumberFormat="1" applyFill="1" applyBorder="1"/>
    <xf numFmtId="164" fontId="2" fillId="4" borderId="7" xfId="0" applyNumberFormat="1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164" fontId="2" fillId="5" borderId="7" xfId="0" applyNumberFormat="1" applyFont="1" applyFill="1" applyBorder="1"/>
    <xf numFmtId="164" fontId="2" fillId="5" borderId="16" xfId="0" applyNumberFormat="1" applyFont="1" applyFill="1" applyBorder="1"/>
    <xf numFmtId="0" fontId="7" fillId="0" borderId="0" xfId="0" applyFont="1"/>
    <xf numFmtId="164" fontId="10" fillId="0" borderId="3" xfId="0" applyNumberFormat="1" applyFont="1" applyBorder="1"/>
    <xf numFmtId="164" fontId="0" fillId="0" borderId="4" xfId="0" applyNumberFormat="1" applyBorder="1"/>
    <xf numFmtId="164" fontId="0" fillId="0" borderId="18" xfId="0" applyNumberFormat="1" applyBorder="1"/>
    <xf numFmtId="0" fontId="0" fillId="0" borderId="21" xfId="0" applyBorder="1"/>
    <xf numFmtId="164" fontId="0" fillId="0" borderId="3" xfId="0" applyNumberFormat="1" applyBorder="1"/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5" borderId="17" xfId="0" applyFont="1" applyFill="1" applyBorder="1" applyAlignment="1">
      <alignment horizontal="left" vertical="center" wrapText="1"/>
    </xf>
    <xf numFmtId="164" fontId="9" fillId="5" borderId="17" xfId="0" applyNumberFormat="1" applyFont="1" applyFill="1" applyBorder="1"/>
    <xf numFmtId="0" fontId="0" fillId="5" borderId="27" xfId="0" applyFill="1" applyBorder="1" applyAlignment="1">
      <alignment horizontal="left" vertical="center" wrapText="1"/>
    </xf>
    <xf numFmtId="0" fontId="0" fillId="5" borderId="28" xfId="0" applyFill="1" applyBorder="1"/>
    <xf numFmtId="164" fontId="0" fillId="5" borderId="28" xfId="0" applyNumberFormat="1" applyFill="1" applyBorder="1"/>
    <xf numFmtId="164" fontId="2" fillId="5" borderId="29" xfId="0" applyNumberFormat="1" applyFont="1" applyFill="1" applyBorder="1"/>
    <xf numFmtId="4" fontId="0" fillId="0" borderId="5" xfId="0" applyNumberFormat="1" applyBorder="1"/>
    <xf numFmtId="4" fontId="7" fillId="0" borderId="0" xfId="0" applyNumberFormat="1" applyFont="1"/>
    <xf numFmtId="4" fontId="7" fillId="6" borderId="3" xfId="0" applyNumberFormat="1" applyFont="1" applyFill="1" applyBorder="1"/>
    <xf numFmtId="0" fontId="13" fillId="0" borderId="3" xfId="0" applyFont="1" applyBorder="1"/>
    <xf numFmtId="0" fontId="2" fillId="0" borderId="3" xfId="0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0" fontId="0" fillId="0" borderId="23" xfId="0" applyBorder="1"/>
    <xf numFmtId="4" fontId="0" fillId="0" borderId="24" xfId="0" applyNumberFormat="1" applyBorder="1"/>
    <xf numFmtId="4" fontId="12" fillId="0" borderId="10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11" fillId="4" borderId="26" xfId="0" applyFont="1" applyFill="1" applyBorder="1" applyAlignment="1">
      <alignment horizontal="left" vertical="center" wrapText="1"/>
    </xf>
    <xf numFmtId="164" fontId="8" fillId="0" borderId="4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vertical="top"/>
    </xf>
    <xf numFmtId="0" fontId="19" fillId="4" borderId="4" xfId="0" applyFont="1" applyFill="1" applyBorder="1" applyAlignment="1">
      <alignment horizontal="left" vertical="center" wrapText="1"/>
    </xf>
    <xf numFmtId="164" fontId="0" fillId="0" borderId="23" xfId="0" applyNumberFormat="1" applyBorder="1"/>
    <xf numFmtId="0" fontId="8" fillId="4" borderId="11" xfId="0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0" fillId="4" borderId="25" xfId="0" applyFill="1" applyBorder="1"/>
    <xf numFmtId="0" fontId="0" fillId="4" borderId="8" xfId="0" applyFill="1" applyBorder="1"/>
    <xf numFmtId="0" fontId="0" fillId="4" borderId="29" xfId="0" applyFill="1" applyBorder="1"/>
    <xf numFmtId="0" fontId="17" fillId="5" borderId="14" xfId="0" applyFont="1" applyFill="1" applyBorder="1" applyAlignment="1">
      <alignment vertical="top"/>
    </xf>
    <xf numFmtId="0" fontId="19" fillId="5" borderId="14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right" vertical="center" wrapText="1"/>
    </xf>
    <xf numFmtId="0" fontId="11" fillId="5" borderId="13" xfId="0" applyFont="1" applyFill="1" applyBorder="1" applyAlignment="1">
      <alignment horizontal="right" vertical="center" wrapText="1"/>
    </xf>
    <xf numFmtId="0" fontId="16" fillId="5" borderId="22" xfId="0" applyFont="1" applyFill="1" applyBorder="1" applyAlignment="1">
      <alignment vertical="top"/>
    </xf>
    <xf numFmtId="0" fontId="16" fillId="5" borderId="23" xfId="0" applyFont="1" applyFill="1" applyBorder="1" applyAlignment="1">
      <alignment vertical="top"/>
    </xf>
    <xf numFmtId="0" fontId="16" fillId="5" borderId="24" xfId="0" applyFont="1" applyFill="1" applyBorder="1" applyAlignment="1">
      <alignment vertical="top"/>
    </xf>
    <xf numFmtId="0" fontId="0" fillId="5" borderId="25" xfId="0" applyFill="1" applyBorder="1"/>
    <xf numFmtId="0" fontId="0" fillId="5" borderId="8" xfId="0" applyFill="1" applyBorder="1"/>
    <xf numFmtId="0" fontId="0" fillId="5" borderId="29" xfId="0" applyFill="1" applyBorder="1"/>
    <xf numFmtId="164" fontId="5" fillId="3" borderId="3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165" fontId="6" fillId="7" borderId="20" xfId="0" applyNumberFormat="1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vertical="top"/>
    </xf>
    <xf numFmtId="0" fontId="16" fillId="8" borderId="22" xfId="0" applyFont="1" applyFill="1" applyBorder="1" applyAlignment="1">
      <alignment vertical="top"/>
    </xf>
    <xf numFmtId="0" fontId="16" fillId="8" borderId="23" xfId="0" applyFont="1" applyFill="1" applyBorder="1" applyAlignment="1">
      <alignment vertical="top"/>
    </xf>
    <xf numFmtId="0" fontId="16" fillId="8" borderId="24" xfId="0" applyFont="1" applyFill="1" applyBorder="1" applyAlignment="1">
      <alignment vertical="top"/>
    </xf>
    <xf numFmtId="0" fontId="19" fillId="8" borderId="14" xfId="0" applyFont="1" applyFill="1" applyBorder="1" applyAlignment="1">
      <alignment horizontal="left" vertical="center" wrapText="1"/>
    </xf>
    <xf numFmtId="0" fontId="0" fillId="8" borderId="25" xfId="0" applyFill="1" applyBorder="1"/>
    <xf numFmtId="0" fontId="0" fillId="8" borderId="8" xfId="0" applyFill="1" applyBorder="1"/>
    <xf numFmtId="0" fontId="0" fillId="8" borderId="29" xfId="0" applyFill="1" applyBorder="1"/>
    <xf numFmtId="0" fontId="11" fillId="8" borderId="9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right" vertical="center" wrapText="1"/>
    </xf>
    <xf numFmtId="0" fontId="11" fillId="8" borderId="13" xfId="0" applyFont="1" applyFill="1" applyBorder="1" applyAlignment="1">
      <alignment horizontal="right"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1" xfId="0" applyFill="1" applyBorder="1"/>
    <xf numFmtId="164" fontId="1" fillId="8" borderId="1" xfId="0" applyNumberFormat="1" applyFont="1" applyFill="1" applyBorder="1"/>
    <xf numFmtId="164" fontId="0" fillId="8" borderId="1" xfId="0" applyNumberFormat="1" applyFill="1" applyBorder="1"/>
    <xf numFmtId="164" fontId="2" fillId="8" borderId="7" xfId="0" applyNumberFormat="1" applyFont="1" applyFill="1" applyBorder="1"/>
    <xf numFmtId="164" fontId="2" fillId="8" borderId="16" xfId="0" applyNumberFormat="1" applyFont="1" applyFill="1" applyBorder="1"/>
    <xf numFmtId="0" fontId="0" fillId="8" borderId="27" xfId="0" applyFill="1" applyBorder="1" applyAlignment="1">
      <alignment horizontal="left" vertical="center" wrapText="1"/>
    </xf>
    <xf numFmtId="0" fontId="0" fillId="8" borderId="28" xfId="0" applyFill="1" applyBorder="1"/>
    <xf numFmtId="164" fontId="0" fillId="8" borderId="28" xfId="0" applyNumberFormat="1" applyFill="1" applyBorder="1"/>
    <xf numFmtId="164" fontId="2" fillId="8" borderId="29" xfId="0" applyNumberFormat="1" applyFont="1" applyFill="1" applyBorder="1"/>
    <xf numFmtId="0" fontId="9" fillId="8" borderId="17" xfId="0" applyFont="1" applyFill="1" applyBorder="1" applyAlignment="1">
      <alignment horizontal="left" vertical="center" wrapText="1"/>
    </xf>
    <xf numFmtId="164" fontId="9" fillId="8" borderId="17" xfId="0" applyNumberFormat="1" applyFont="1" applyFill="1" applyBorder="1"/>
    <xf numFmtId="0" fontId="17" fillId="9" borderId="14" xfId="0" applyFont="1" applyFill="1" applyBorder="1" applyAlignment="1">
      <alignment vertical="top"/>
    </xf>
    <xf numFmtId="0" fontId="16" fillId="9" borderId="22" xfId="0" applyFont="1" applyFill="1" applyBorder="1" applyAlignment="1">
      <alignment vertical="top"/>
    </xf>
    <xf numFmtId="0" fontId="16" fillId="9" borderId="23" xfId="0" applyFont="1" applyFill="1" applyBorder="1" applyAlignment="1">
      <alignment vertical="top"/>
    </xf>
    <xf numFmtId="0" fontId="16" fillId="9" borderId="24" xfId="0" applyFont="1" applyFill="1" applyBorder="1" applyAlignment="1">
      <alignment vertical="top"/>
    </xf>
    <xf numFmtId="0" fontId="19" fillId="9" borderId="14" xfId="0" applyFont="1" applyFill="1" applyBorder="1" applyAlignment="1">
      <alignment horizontal="left" vertical="center" wrapText="1"/>
    </xf>
    <xf numFmtId="0" fontId="0" fillId="9" borderId="25" xfId="0" applyFill="1" applyBorder="1"/>
    <xf numFmtId="0" fontId="0" fillId="9" borderId="8" xfId="0" applyFill="1" applyBorder="1"/>
    <xf numFmtId="0" fontId="0" fillId="9" borderId="29" xfId="0" applyFill="1" applyBorder="1"/>
    <xf numFmtId="0" fontId="11" fillId="9" borderId="9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right" vertical="center" wrapText="1"/>
    </xf>
    <xf numFmtId="0" fontId="11" fillId="9" borderId="13" xfId="0" applyFont="1" applyFill="1" applyBorder="1" applyAlignment="1">
      <alignment horizontal="right" vertical="center" wrapText="1"/>
    </xf>
    <xf numFmtId="0" fontId="0" fillId="9" borderId="6" xfId="0" applyFill="1" applyBorder="1" applyAlignment="1">
      <alignment horizontal="left" vertical="center" wrapText="1"/>
    </xf>
    <xf numFmtId="0" fontId="0" fillId="9" borderId="1" xfId="0" applyFill="1" applyBorder="1"/>
    <xf numFmtId="164" fontId="0" fillId="9" borderId="1" xfId="0" applyNumberFormat="1" applyFill="1" applyBorder="1"/>
    <xf numFmtId="164" fontId="2" fillId="9" borderId="7" xfId="0" applyNumberFormat="1" applyFont="1" applyFill="1" applyBorder="1"/>
    <xf numFmtId="164" fontId="2" fillId="9" borderId="16" xfId="0" applyNumberFormat="1" applyFont="1" applyFill="1" applyBorder="1"/>
    <xf numFmtId="0" fontId="0" fillId="9" borderId="27" xfId="0" applyFill="1" applyBorder="1" applyAlignment="1">
      <alignment horizontal="left" vertical="center" wrapText="1"/>
    </xf>
    <xf numFmtId="0" fontId="0" fillId="9" borderId="28" xfId="0" applyFill="1" applyBorder="1"/>
    <xf numFmtId="164" fontId="0" fillId="9" borderId="28" xfId="0" applyNumberFormat="1" applyFill="1" applyBorder="1"/>
    <xf numFmtId="0" fontId="9" fillId="9" borderId="17" xfId="0" applyFont="1" applyFill="1" applyBorder="1" applyAlignment="1">
      <alignment horizontal="left" vertical="center" wrapText="1"/>
    </xf>
    <xf numFmtId="164" fontId="9" fillId="9" borderId="17" xfId="0" applyNumberFormat="1" applyFont="1" applyFill="1" applyBorder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right"/>
    </xf>
    <xf numFmtId="164" fontId="2" fillId="9" borderId="29" xfId="0" applyNumberFormat="1" applyFont="1" applyFill="1" applyBorder="1"/>
    <xf numFmtId="0" fontId="0" fillId="4" borderId="1" xfId="0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64" fontId="9" fillId="4" borderId="3" xfId="0" applyNumberFormat="1" applyFont="1" applyFill="1" applyBorder="1"/>
    <xf numFmtId="0" fontId="0" fillId="5" borderId="30" xfId="0" applyFill="1" applyBorder="1"/>
    <xf numFmtId="164" fontId="0" fillId="5" borderId="30" xfId="0" applyNumberFormat="1" applyFill="1" applyBorder="1"/>
    <xf numFmtId="0" fontId="0" fillId="9" borderId="30" xfId="0" applyFill="1" applyBorder="1"/>
    <xf numFmtId="164" fontId="0" fillId="9" borderId="30" xfId="0" applyNumberFormat="1" applyFill="1" applyBorder="1"/>
    <xf numFmtId="164" fontId="1" fillId="5" borderId="1" xfId="0" applyNumberFormat="1" applyFont="1" applyFill="1" applyBorder="1"/>
    <xf numFmtId="164" fontId="1" fillId="9" borderId="1" xfId="0" applyNumberFormat="1" applyFont="1" applyFill="1" applyBorder="1"/>
    <xf numFmtId="166" fontId="0" fillId="0" borderId="0" xfId="0" applyNumberFormat="1"/>
    <xf numFmtId="4" fontId="12" fillId="0" borderId="3" xfId="0" applyNumberFormat="1" applyFont="1" applyBorder="1" applyAlignment="1">
      <alignment horizontal="right" vertical="center"/>
    </xf>
    <xf numFmtId="0" fontId="10" fillId="10" borderId="3" xfId="0" applyFont="1" applyFill="1" applyBorder="1"/>
    <xf numFmtId="0" fontId="0" fillId="5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3" fontId="4" fillId="2" borderId="3" xfId="0" applyNumberFormat="1" applyFont="1" applyFill="1" applyBorder="1"/>
    <xf numFmtId="0" fontId="0" fillId="10" borderId="6" xfId="0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/>
    <xf numFmtId="164" fontId="0" fillId="10" borderId="7" xfId="0" applyNumberFormat="1" applyFill="1" applyBorder="1"/>
    <xf numFmtId="0" fontId="3" fillId="0" borderId="1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4" fillId="8" borderId="14" xfId="0" applyFont="1" applyFill="1" applyBorder="1" applyAlignment="1">
      <alignment horizontal="center"/>
    </xf>
    <xf numFmtId="0" fontId="14" fillId="8" borderId="10" xfId="0" applyFont="1" applyFill="1" applyBorder="1" applyAlignment="1">
      <alignment horizontal="center"/>
    </xf>
    <xf numFmtId="0" fontId="14" fillId="8" borderId="15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zoomScale="85" zoomScaleNormal="85" workbookViewId="0">
      <selection activeCell="L72" sqref="L72"/>
    </sheetView>
  </sheetViews>
  <sheetFormatPr defaultColWidth="38.140625" defaultRowHeight="15" x14ac:dyDescent="0.25"/>
  <cols>
    <col min="1" max="1" width="60.85546875" style="32" bestFit="1" customWidth="1"/>
    <col min="2" max="2" width="11.85546875" customWidth="1"/>
    <col min="3" max="3" width="15.5703125" customWidth="1"/>
    <col min="4" max="4" width="18.140625" customWidth="1"/>
    <col min="5" max="5" width="15.42578125" customWidth="1"/>
    <col min="6" max="6" width="26.42578125" customWidth="1"/>
    <col min="7" max="7" width="10.7109375" bestFit="1" customWidth="1"/>
    <col min="8" max="8" width="18.28515625" customWidth="1"/>
    <col min="9" max="9" width="17.42578125" customWidth="1"/>
    <col min="10" max="10" width="36.42578125" customWidth="1"/>
    <col min="11" max="11" width="26.5703125" style="2" customWidth="1"/>
    <col min="12" max="12" width="20.7109375" bestFit="1" customWidth="1"/>
    <col min="13" max="13" width="26.7109375" style="13" bestFit="1" customWidth="1"/>
    <col min="14" max="14" width="29.5703125" customWidth="1"/>
    <col min="15" max="15" width="7.7109375" customWidth="1"/>
  </cols>
  <sheetData>
    <row r="1" spans="1:15" ht="34.5" thickBot="1" x14ac:dyDescent="0.55000000000000004">
      <c r="A1" s="165" t="s">
        <v>80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5" x14ac:dyDescent="0.25">
      <c r="A2" s="28"/>
      <c r="D2" s="149"/>
      <c r="G2" s="149"/>
      <c r="J2" s="3"/>
    </row>
    <row r="3" spans="1:15" ht="15.75" thickBot="1" x14ac:dyDescent="0.3">
      <c r="A3" s="28"/>
      <c r="J3" s="3"/>
      <c r="K3" s="23"/>
      <c r="M3" s="44"/>
      <c r="N3" s="25"/>
    </row>
    <row r="4" spans="1:15" ht="57" thickBot="1" x14ac:dyDescent="0.55000000000000004">
      <c r="A4" s="68" t="s">
        <v>28</v>
      </c>
      <c r="B4" s="73"/>
      <c r="C4" s="74"/>
      <c r="D4" s="74"/>
      <c r="E4" s="74"/>
      <c r="F4" s="74"/>
      <c r="G4" s="74"/>
      <c r="H4" s="74"/>
      <c r="I4" s="74"/>
      <c r="J4" s="75"/>
      <c r="K4" s="70"/>
      <c r="L4" s="48" t="s">
        <v>52</v>
      </c>
      <c r="M4" s="49" t="s">
        <v>25</v>
      </c>
      <c r="N4" s="53" t="s">
        <v>23</v>
      </c>
    </row>
    <row r="5" spans="1:15" ht="86.25" thickBot="1" x14ac:dyDescent="0.3">
      <c r="A5" s="69" t="s">
        <v>64</v>
      </c>
      <c r="B5" s="76"/>
      <c r="C5" s="77"/>
      <c r="D5" s="77"/>
      <c r="E5" s="77"/>
      <c r="F5" s="77"/>
      <c r="G5" s="77"/>
      <c r="H5" s="77"/>
      <c r="I5" s="77"/>
      <c r="J5" s="78"/>
      <c r="M5" s="44"/>
      <c r="N5" s="91">
        <f>J76/(N15+N34+N42+N59)</f>
        <v>3.9448308021329453E-2</v>
      </c>
    </row>
    <row r="6" spans="1:15" s="64" customFormat="1" ht="52.5" customHeight="1" thickBot="1" x14ac:dyDescent="0.3">
      <c r="A6" s="62" t="s">
        <v>26</v>
      </c>
      <c r="B6" s="71" t="s">
        <v>0</v>
      </c>
      <c r="C6" s="71" t="s">
        <v>7</v>
      </c>
      <c r="D6" s="71" t="s">
        <v>42</v>
      </c>
      <c r="E6" s="71" t="s">
        <v>1</v>
      </c>
      <c r="F6" s="71" t="s">
        <v>45</v>
      </c>
      <c r="G6" s="71" t="s">
        <v>2</v>
      </c>
      <c r="H6" s="71" t="s">
        <v>3</v>
      </c>
      <c r="I6" s="71" t="s">
        <v>5</v>
      </c>
      <c r="J6" s="72" t="s">
        <v>6</v>
      </c>
      <c r="K6" s="63"/>
      <c r="M6" s="65"/>
      <c r="N6" s="61" t="s">
        <v>22</v>
      </c>
    </row>
    <row r="7" spans="1:15" ht="18.75" x14ac:dyDescent="0.3">
      <c r="A7" s="29" t="s">
        <v>43</v>
      </c>
      <c r="B7" s="14">
        <v>1</v>
      </c>
      <c r="C7" s="14"/>
      <c r="D7" s="14">
        <v>217</v>
      </c>
      <c r="E7" s="14">
        <v>217</v>
      </c>
      <c r="F7" s="15">
        <v>20.5</v>
      </c>
      <c r="G7" s="15">
        <f t="shared" ref="G7:G13" si="0">((F7*8)/100)</f>
        <v>1.64</v>
      </c>
      <c r="H7" s="15">
        <f t="shared" ref="H7:H13" si="1">((F7*10)/100)</f>
        <v>2.0499999999999998</v>
      </c>
      <c r="I7" s="15">
        <f t="shared" ref="I7:I13" si="2">SUM(F7:H7)</f>
        <v>24.19</v>
      </c>
      <c r="J7" s="16">
        <f>I7*E7</f>
        <v>5249.2300000000005</v>
      </c>
      <c r="K7" s="23"/>
      <c r="M7" s="44"/>
      <c r="N7" s="25"/>
    </row>
    <row r="8" spans="1:15" ht="18.75" x14ac:dyDescent="0.3">
      <c r="A8" s="29" t="s">
        <v>44</v>
      </c>
      <c r="B8" s="14">
        <v>1</v>
      </c>
      <c r="C8" s="14"/>
      <c r="D8" s="14">
        <v>854</v>
      </c>
      <c r="E8" s="14">
        <v>854</v>
      </c>
      <c r="F8" s="15">
        <v>20.86</v>
      </c>
      <c r="G8" s="15">
        <f t="shared" si="0"/>
        <v>1.6688000000000001</v>
      </c>
      <c r="H8" s="15">
        <f t="shared" si="1"/>
        <v>2.0859999999999999</v>
      </c>
      <c r="I8" s="15">
        <f t="shared" si="2"/>
        <v>24.614799999999999</v>
      </c>
      <c r="J8" s="16">
        <f t="shared" ref="J8:J9" si="3">I8*E8</f>
        <v>21021.039199999999</v>
      </c>
      <c r="K8" s="23"/>
      <c r="M8" s="44"/>
      <c r="N8" s="25"/>
    </row>
    <row r="9" spans="1:15" ht="18.75" x14ac:dyDescent="0.3">
      <c r="A9" s="29" t="s">
        <v>46</v>
      </c>
      <c r="B9" s="14">
        <v>1</v>
      </c>
      <c r="C9" s="14"/>
      <c r="D9" s="14">
        <v>1071</v>
      </c>
      <c r="E9" s="14">
        <v>1071</v>
      </c>
      <c r="F9" s="15">
        <v>21.66</v>
      </c>
      <c r="G9" s="15">
        <f t="shared" si="0"/>
        <v>1.7328000000000001</v>
      </c>
      <c r="H9" s="15">
        <f t="shared" si="1"/>
        <v>2.1659999999999999</v>
      </c>
      <c r="I9" s="15">
        <f t="shared" si="2"/>
        <v>25.558800000000002</v>
      </c>
      <c r="J9" s="16">
        <f t="shared" si="3"/>
        <v>27373.4748</v>
      </c>
      <c r="K9" s="23"/>
      <c r="M9" s="44"/>
      <c r="N9" s="25"/>
    </row>
    <row r="10" spans="1:15" ht="18.75" x14ac:dyDescent="0.3">
      <c r="A10" s="29" t="s">
        <v>29</v>
      </c>
      <c r="B10" s="14"/>
      <c r="C10" s="14"/>
      <c r="D10" s="14">
        <v>2142</v>
      </c>
      <c r="E10" s="14">
        <f>D7+D8+D9</f>
        <v>2142</v>
      </c>
      <c r="F10" s="15">
        <f>J73</f>
        <v>2.8765695792880259</v>
      </c>
      <c r="G10" s="15">
        <f t="shared" si="0"/>
        <v>0.23012556634304207</v>
      </c>
      <c r="H10" s="15">
        <f t="shared" si="1"/>
        <v>0.28765695792880258</v>
      </c>
      <c r="I10" s="15">
        <f t="shared" si="2"/>
        <v>3.3943521035598705</v>
      </c>
      <c r="J10" s="16">
        <f t="shared" ref="J10:J13" si="4">I10*E10</f>
        <v>7270.7022058252423</v>
      </c>
      <c r="K10" s="23"/>
      <c r="M10" s="44"/>
      <c r="N10" s="25"/>
    </row>
    <row r="11" spans="1:15" ht="18.75" x14ac:dyDescent="0.3">
      <c r="A11" s="140" t="s">
        <v>49</v>
      </c>
      <c r="B11" s="14">
        <v>1</v>
      </c>
      <c r="C11" s="14"/>
      <c r="D11" s="14">
        <v>1</v>
      </c>
      <c r="E11" s="14">
        <f>B11*D11</f>
        <v>1</v>
      </c>
      <c r="F11" s="15">
        <v>19.440000000000001</v>
      </c>
      <c r="G11" s="15">
        <f t="shared" si="0"/>
        <v>1.5552000000000001</v>
      </c>
      <c r="H11" s="15">
        <f t="shared" si="1"/>
        <v>1.944</v>
      </c>
      <c r="I11" s="15">
        <f t="shared" si="2"/>
        <v>22.9392</v>
      </c>
      <c r="J11" s="16">
        <f t="shared" si="4"/>
        <v>22.9392</v>
      </c>
      <c r="M11" s="44"/>
      <c r="N11" s="25"/>
    </row>
    <row r="12" spans="1:15" ht="18.75" x14ac:dyDescent="0.3">
      <c r="A12" s="140" t="s">
        <v>50</v>
      </c>
      <c r="B12" s="14">
        <v>1</v>
      </c>
      <c r="C12" s="14"/>
      <c r="D12" s="14">
        <v>4</v>
      </c>
      <c r="E12" s="14">
        <v>4</v>
      </c>
      <c r="F12" s="15">
        <v>19.8</v>
      </c>
      <c r="G12" s="15">
        <f t="shared" si="0"/>
        <v>1.5840000000000001</v>
      </c>
      <c r="H12" s="15">
        <f t="shared" si="1"/>
        <v>1.98</v>
      </c>
      <c r="I12" s="15">
        <f t="shared" si="2"/>
        <v>23.364000000000001</v>
      </c>
      <c r="J12" s="16">
        <f t="shared" si="4"/>
        <v>93.456000000000003</v>
      </c>
      <c r="M12" s="44"/>
      <c r="N12" s="25"/>
    </row>
    <row r="13" spans="1:15" ht="18.75" x14ac:dyDescent="0.3">
      <c r="A13" s="140" t="s">
        <v>51</v>
      </c>
      <c r="B13" s="14">
        <v>1</v>
      </c>
      <c r="C13" s="14"/>
      <c r="D13" s="14">
        <v>5</v>
      </c>
      <c r="E13" s="14">
        <v>5</v>
      </c>
      <c r="F13" s="15">
        <v>20.6</v>
      </c>
      <c r="G13" s="15">
        <f t="shared" si="0"/>
        <v>1.6480000000000001</v>
      </c>
      <c r="H13" s="15">
        <f t="shared" si="1"/>
        <v>2.06</v>
      </c>
      <c r="I13" s="15">
        <f t="shared" si="2"/>
        <v>24.308</v>
      </c>
      <c r="J13" s="16">
        <f t="shared" si="4"/>
        <v>121.53999999999999</v>
      </c>
      <c r="M13" s="44"/>
      <c r="N13" s="25"/>
    </row>
    <row r="14" spans="1:15" ht="19.5" thickBot="1" x14ac:dyDescent="0.35">
      <c r="A14" s="140" t="s">
        <v>74</v>
      </c>
      <c r="B14" s="14"/>
      <c r="C14" s="14"/>
      <c r="D14" s="14" t="s">
        <v>40</v>
      </c>
      <c r="E14" s="14"/>
      <c r="F14" s="15"/>
      <c r="G14" s="15"/>
      <c r="H14" s="15"/>
      <c r="I14" s="15"/>
      <c r="J14" s="16">
        <f>N15*N5</f>
        <v>2412.3579779348138</v>
      </c>
      <c r="M14" s="44"/>
      <c r="N14" s="25"/>
    </row>
    <row r="15" spans="1:15" s="21" customFormat="1" ht="27" thickBot="1" x14ac:dyDescent="0.45">
      <c r="A15" s="141" t="s">
        <v>58</v>
      </c>
      <c r="B15" s="171"/>
      <c r="C15" s="172"/>
      <c r="D15" s="172"/>
      <c r="E15" s="172"/>
      <c r="F15" s="172"/>
      <c r="G15" s="172"/>
      <c r="H15" s="172"/>
      <c r="I15" s="173"/>
      <c r="J15" s="142">
        <f>SUM(J7:J14)</f>
        <v>63564.739383760054</v>
      </c>
      <c r="K15" s="22">
        <f>J15</f>
        <v>63564.739383760054</v>
      </c>
      <c r="L15" s="151">
        <v>2142</v>
      </c>
      <c r="M15" s="46">
        <f>K15/L15</f>
        <v>29.675415211839429</v>
      </c>
      <c r="N15" s="26">
        <f>J7+J8+J9+J10+J11+J12+J13</f>
        <v>61152.381405825239</v>
      </c>
    </row>
    <row r="16" spans="1:15" ht="15.75" thickBot="1" x14ac:dyDescent="0.3">
      <c r="A16" s="28"/>
      <c r="J16" s="3"/>
      <c r="K16" s="23"/>
      <c r="M16" s="44"/>
      <c r="N16" s="25"/>
      <c r="O16" s="149"/>
    </row>
    <row r="17" spans="1:14" ht="47.25" thickBot="1" x14ac:dyDescent="0.3">
      <c r="A17" s="79" t="s">
        <v>27</v>
      </c>
      <c r="B17" s="83"/>
      <c r="C17" s="84"/>
      <c r="D17" s="84"/>
      <c r="E17" s="84"/>
      <c r="F17" s="84"/>
      <c r="G17" s="84"/>
      <c r="H17" s="84"/>
      <c r="I17" s="84"/>
      <c r="J17" s="85"/>
      <c r="K17" s="70"/>
      <c r="L17" s="50"/>
      <c r="M17" s="51"/>
      <c r="N17" s="25"/>
    </row>
    <row r="18" spans="1:14" ht="86.25" thickBot="1" x14ac:dyDescent="0.3">
      <c r="A18" s="80" t="s">
        <v>30</v>
      </c>
      <c r="B18" s="86"/>
      <c r="C18" s="87"/>
      <c r="D18" s="87"/>
      <c r="E18" s="87"/>
      <c r="F18" s="87"/>
      <c r="G18" s="87"/>
      <c r="H18" s="87"/>
      <c r="I18" s="87"/>
      <c r="J18" s="88"/>
      <c r="M18" s="44"/>
      <c r="N18" s="25"/>
    </row>
    <row r="19" spans="1:14" s="64" customFormat="1" ht="69" customHeight="1" x14ac:dyDescent="0.25">
      <c r="A19" s="67" t="s">
        <v>24</v>
      </c>
      <c r="B19" s="81" t="s">
        <v>0</v>
      </c>
      <c r="C19" s="81" t="s">
        <v>37</v>
      </c>
      <c r="D19" s="81" t="s">
        <v>42</v>
      </c>
      <c r="E19" s="81" t="s">
        <v>1</v>
      </c>
      <c r="F19" s="81" t="s">
        <v>21</v>
      </c>
      <c r="G19" s="81" t="s">
        <v>2</v>
      </c>
      <c r="H19" s="81" t="s">
        <v>3</v>
      </c>
      <c r="I19" s="81" t="s">
        <v>5</v>
      </c>
      <c r="J19" s="82" t="s">
        <v>6</v>
      </c>
      <c r="K19" s="63"/>
      <c r="M19" s="65"/>
      <c r="N19" s="66"/>
    </row>
    <row r="20" spans="1:14" ht="18.75" x14ac:dyDescent="0.3">
      <c r="A20" s="30" t="s">
        <v>53</v>
      </c>
      <c r="B20" s="17">
        <v>1</v>
      </c>
      <c r="C20" s="17">
        <f>30*24</f>
        <v>720</v>
      </c>
      <c r="D20" s="17">
        <f>30*2</f>
        <v>60</v>
      </c>
      <c r="E20" s="17">
        <f>D20</f>
        <v>60</v>
      </c>
      <c r="F20" s="147">
        <v>20.5</v>
      </c>
      <c r="G20" s="18">
        <f>((F20*8)/100)</f>
        <v>1.64</v>
      </c>
      <c r="H20" s="18">
        <f>((F20*10)/100)</f>
        <v>2.0499999999999998</v>
      </c>
      <c r="I20" s="18">
        <f>SUM(F20:H20)</f>
        <v>24.19</v>
      </c>
      <c r="J20" s="19">
        <f>I20*E20</f>
        <v>1451.4</v>
      </c>
      <c r="K20" s="23"/>
      <c r="M20" s="44"/>
      <c r="N20" s="25"/>
    </row>
    <row r="21" spans="1:14" ht="18.75" x14ac:dyDescent="0.3">
      <c r="A21" s="30" t="s">
        <v>54</v>
      </c>
      <c r="B21" s="17">
        <v>1</v>
      </c>
      <c r="C21" s="17">
        <v>1464</v>
      </c>
      <c r="D21" s="17">
        <v>122</v>
      </c>
      <c r="E21" s="17">
        <v>122</v>
      </c>
      <c r="F21" s="147">
        <v>20.86</v>
      </c>
      <c r="G21" s="18">
        <f t="shared" ref="G21:G25" si="5">((F21*8)/100)</f>
        <v>1.6688000000000001</v>
      </c>
      <c r="H21" s="18">
        <f t="shared" ref="H21:H25" si="6">((F21*10)/100)</f>
        <v>2.0859999999999999</v>
      </c>
      <c r="I21" s="18">
        <f t="shared" ref="I21:I25" si="7">SUM(F21:H21)</f>
        <v>24.614799999999999</v>
      </c>
      <c r="J21" s="19">
        <f t="shared" ref="J21:J25" si="8">I21*E21</f>
        <v>3003.0056</v>
      </c>
      <c r="K21" s="23"/>
      <c r="M21" s="44"/>
      <c r="N21" s="25"/>
    </row>
    <row r="22" spans="1:14" ht="18.75" x14ac:dyDescent="0.3">
      <c r="A22" s="30" t="s">
        <v>41</v>
      </c>
      <c r="B22" s="17">
        <v>1</v>
      </c>
      <c r="C22" s="17">
        <v>2904</v>
      </c>
      <c r="D22" s="17">
        <v>242</v>
      </c>
      <c r="E22" s="17">
        <v>242</v>
      </c>
      <c r="F22" s="147">
        <v>21.17</v>
      </c>
      <c r="G22" s="18">
        <f t="shared" si="5"/>
        <v>1.6936000000000002</v>
      </c>
      <c r="H22" s="18">
        <f t="shared" si="6"/>
        <v>2.117</v>
      </c>
      <c r="I22" s="18">
        <f t="shared" si="7"/>
        <v>24.980600000000003</v>
      </c>
      <c r="J22" s="19">
        <f t="shared" si="8"/>
        <v>6045.3052000000007</v>
      </c>
      <c r="K22" s="23"/>
      <c r="M22" s="44"/>
      <c r="N22" s="25"/>
    </row>
    <row r="23" spans="1:14" ht="18.75" x14ac:dyDescent="0.3">
      <c r="A23" s="30" t="s">
        <v>55</v>
      </c>
      <c r="B23" s="17">
        <v>1</v>
      </c>
      <c r="C23" s="17">
        <v>720</v>
      </c>
      <c r="D23" s="17">
        <v>60</v>
      </c>
      <c r="E23" s="17">
        <v>60</v>
      </c>
      <c r="F23" s="147">
        <v>21.66</v>
      </c>
      <c r="G23" s="18">
        <f t="shared" si="5"/>
        <v>1.7328000000000001</v>
      </c>
      <c r="H23" s="18">
        <f t="shared" si="6"/>
        <v>2.1659999999999999</v>
      </c>
      <c r="I23" s="18">
        <f t="shared" si="7"/>
        <v>25.558800000000002</v>
      </c>
      <c r="J23" s="19">
        <f t="shared" si="8"/>
        <v>1533.528</v>
      </c>
      <c r="K23" s="23"/>
      <c r="M23" s="44"/>
      <c r="N23" s="25"/>
    </row>
    <row r="24" spans="1:14" ht="18.75" x14ac:dyDescent="0.3">
      <c r="A24" s="30" t="s">
        <v>56</v>
      </c>
      <c r="B24" s="17">
        <v>1</v>
      </c>
      <c r="C24" s="17">
        <v>1464</v>
      </c>
      <c r="D24" s="17">
        <v>122</v>
      </c>
      <c r="E24" s="17">
        <v>122</v>
      </c>
      <c r="F24" s="147">
        <v>21.66</v>
      </c>
      <c r="G24" s="18">
        <f t="shared" si="5"/>
        <v>1.7328000000000001</v>
      </c>
      <c r="H24" s="18">
        <f t="shared" si="6"/>
        <v>2.1659999999999999</v>
      </c>
      <c r="I24" s="18">
        <f t="shared" si="7"/>
        <v>25.558800000000002</v>
      </c>
      <c r="J24" s="19">
        <f t="shared" si="8"/>
        <v>3118.1736000000001</v>
      </c>
      <c r="K24" s="23"/>
      <c r="M24" s="44"/>
      <c r="N24" s="25"/>
    </row>
    <row r="25" spans="1:14" ht="18.75" x14ac:dyDescent="0.3">
      <c r="A25" s="30" t="s">
        <v>76</v>
      </c>
      <c r="B25" s="17">
        <v>1</v>
      </c>
      <c r="C25" s="17">
        <v>2904</v>
      </c>
      <c r="D25" s="17">
        <v>242</v>
      </c>
      <c r="E25" s="17">
        <v>242</v>
      </c>
      <c r="F25" s="147">
        <v>22.42</v>
      </c>
      <c r="G25" s="18">
        <f t="shared" si="5"/>
        <v>1.7936000000000001</v>
      </c>
      <c r="H25" s="18">
        <f t="shared" si="6"/>
        <v>2.242</v>
      </c>
      <c r="I25" s="18">
        <f t="shared" si="7"/>
        <v>26.455600000000004</v>
      </c>
      <c r="J25" s="19">
        <f t="shared" si="8"/>
        <v>6402.2552000000014</v>
      </c>
      <c r="K25" s="23"/>
      <c r="M25" s="44"/>
      <c r="N25" s="25"/>
    </row>
    <row r="26" spans="1:14" ht="18.75" x14ac:dyDescent="0.3">
      <c r="A26" s="30" t="s">
        <v>4</v>
      </c>
      <c r="B26" s="17"/>
      <c r="C26" s="17"/>
      <c r="D26" s="17">
        <v>848</v>
      </c>
      <c r="E26" s="17">
        <f>D20+D21+D22+D23+D24+D25</f>
        <v>848</v>
      </c>
      <c r="F26" s="18">
        <f>J73</f>
        <v>2.8765695792880259</v>
      </c>
      <c r="G26" s="18">
        <f>((F26*8)/100)</f>
        <v>0.23012556634304207</v>
      </c>
      <c r="H26" s="18">
        <f>((F26*10)/100)</f>
        <v>0.28765695792880258</v>
      </c>
      <c r="I26" s="18">
        <f>SUM(F26:H26)</f>
        <v>3.3943521035598705</v>
      </c>
      <c r="J26" s="20">
        <f>I26*E26</f>
        <v>2878.4105838187702</v>
      </c>
      <c r="K26" s="23"/>
      <c r="M26" s="44"/>
      <c r="N26" s="25"/>
    </row>
    <row r="27" spans="1:14" ht="18.75" x14ac:dyDescent="0.3">
      <c r="A27" s="152" t="s">
        <v>59</v>
      </c>
      <c r="B27" s="143">
        <v>1</v>
      </c>
      <c r="C27" s="143"/>
      <c r="D27" s="143">
        <v>1</v>
      </c>
      <c r="E27" s="143">
        <v>1</v>
      </c>
      <c r="F27" s="144">
        <v>19.440000000000001</v>
      </c>
      <c r="G27" s="18">
        <f t="shared" ref="G27:G32" si="9">((F27*8)/100)</f>
        <v>1.5552000000000001</v>
      </c>
      <c r="H27" s="18">
        <f t="shared" ref="H27:H32" si="10">((F27*10)/100)</f>
        <v>1.944</v>
      </c>
      <c r="I27" s="18">
        <f t="shared" ref="I27:I32" si="11">SUM(F27:H27)</f>
        <v>22.9392</v>
      </c>
      <c r="J27" s="20">
        <f t="shared" ref="J27:J32" si="12">I27*E27</f>
        <v>22.9392</v>
      </c>
      <c r="K27" s="23"/>
      <c r="M27" s="44"/>
      <c r="N27" s="25"/>
    </row>
    <row r="28" spans="1:14" ht="18.75" x14ac:dyDescent="0.3">
      <c r="A28" s="152" t="s">
        <v>60</v>
      </c>
      <c r="B28" s="143">
        <v>1</v>
      </c>
      <c r="C28" s="143"/>
      <c r="D28" s="143">
        <v>2</v>
      </c>
      <c r="E28" s="143">
        <v>2</v>
      </c>
      <c r="F28" s="144">
        <v>19.8</v>
      </c>
      <c r="G28" s="18">
        <f t="shared" si="9"/>
        <v>1.5840000000000001</v>
      </c>
      <c r="H28" s="18">
        <f t="shared" si="10"/>
        <v>1.98</v>
      </c>
      <c r="I28" s="18">
        <f t="shared" si="11"/>
        <v>23.364000000000001</v>
      </c>
      <c r="J28" s="20">
        <f t="shared" si="12"/>
        <v>46.728000000000002</v>
      </c>
      <c r="K28" s="23"/>
      <c r="M28" s="44"/>
      <c r="N28" s="25"/>
    </row>
    <row r="29" spans="1:14" ht="18.75" x14ac:dyDescent="0.3">
      <c r="A29" s="152" t="s">
        <v>61</v>
      </c>
      <c r="B29" s="143">
        <v>1</v>
      </c>
      <c r="C29" s="143"/>
      <c r="D29" s="143">
        <v>4</v>
      </c>
      <c r="E29" s="143">
        <v>4</v>
      </c>
      <c r="F29" s="144">
        <v>20.11</v>
      </c>
      <c r="G29" s="18">
        <f t="shared" si="9"/>
        <v>1.6088</v>
      </c>
      <c r="H29" s="18">
        <f t="shared" si="10"/>
        <v>2.0110000000000001</v>
      </c>
      <c r="I29" s="18">
        <f t="shared" si="11"/>
        <v>23.729799999999997</v>
      </c>
      <c r="J29" s="20">
        <f t="shared" si="12"/>
        <v>94.919199999999989</v>
      </c>
      <c r="K29" s="23"/>
      <c r="M29" s="44"/>
      <c r="N29" s="25"/>
    </row>
    <row r="30" spans="1:14" ht="18.75" x14ac:dyDescent="0.3">
      <c r="A30" s="152" t="s">
        <v>62</v>
      </c>
      <c r="B30" s="143">
        <v>1</v>
      </c>
      <c r="C30" s="143"/>
      <c r="D30" s="143">
        <v>1</v>
      </c>
      <c r="E30" s="143">
        <v>1</v>
      </c>
      <c r="F30" s="144">
        <v>20.6</v>
      </c>
      <c r="G30" s="18">
        <f t="shared" si="9"/>
        <v>1.6480000000000001</v>
      </c>
      <c r="H30" s="18">
        <f t="shared" si="10"/>
        <v>2.06</v>
      </c>
      <c r="I30" s="18">
        <f t="shared" si="11"/>
        <v>24.308</v>
      </c>
      <c r="J30" s="20">
        <f t="shared" si="12"/>
        <v>24.308</v>
      </c>
      <c r="K30" s="23"/>
      <c r="M30" s="44"/>
      <c r="N30" s="25"/>
    </row>
    <row r="31" spans="1:14" ht="18.75" x14ac:dyDescent="0.3">
      <c r="A31" s="152" t="s">
        <v>63</v>
      </c>
      <c r="B31" s="143">
        <v>1</v>
      </c>
      <c r="C31" s="143"/>
      <c r="D31" s="143">
        <v>2</v>
      </c>
      <c r="E31" s="143">
        <v>2</v>
      </c>
      <c r="F31" s="144">
        <v>20.6</v>
      </c>
      <c r="G31" s="18">
        <f t="shared" si="9"/>
        <v>1.6480000000000001</v>
      </c>
      <c r="H31" s="18">
        <f t="shared" si="10"/>
        <v>2.06</v>
      </c>
      <c r="I31" s="18">
        <f t="shared" si="11"/>
        <v>24.308</v>
      </c>
      <c r="J31" s="20">
        <f t="shared" si="12"/>
        <v>48.616</v>
      </c>
      <c r="K31" s="23"/>
      <c r="M31" s="44"/>
      <c r="N31" s="25"/>
    </row>
    <row r="32" spans="1:14" ht="18.75" x14ac:dyDescent="0.3">
      <c r="A32" s="152" t="s">
        <v>77</v>
      </c>
      <c r="B32" s="143">
        <v>1</v>
      </c>
      <c r="C32" s="143"/>
      <c r="D32" s="143">
        <v>5</v>
      </c>
      <c r="E32" s="143">
        <v>5</v>
      </c>
      <c r="F32" s="144">
        <v>21.36</v>
      </c>
      <c r="G32" s="18">
        <f t="shared" si="9"/>
        <v>1.7087999999999999</v>
      </c>
      <c r="H32" s="18">
        <f t="shared" si="10"/>
        <v>2.1360000000000001</v>
      </c>
      <c r="I32" s="18">
        <f t="shared" si="11"/>
        <v>25.204799999999999</v>
      </c>
      <c r="J32" s="20">
        <f t="shared" si="12"/>
        <v>126.024</v>
      </c>
      <c r="K32" s="23"/>
      <c r="M32" s="44"/>
      <c r="N32" s="25"/>
    </row>
    <row r="33" spans="1:14" ht="19.5" thickBot="1" x14ac:dyDescent="0.35">
      <c r="A33" s="40" t="s">
        <v>74</v>
      </c>
      <c r="B33" s="41"/>
      <c r="C33" s="41"/>
      <c r="D33" s="41"/>
      <c r="E33" s="41"/>
      <c r="F33" s="42"/>
      <c r="G33" s="42"/>
      <c r="H33" s="42"/>
      <c r="I33" s="42"/>
      <c r="J33" s="43">
        <f>N34*N5</f>
        <v>978.14496278403578</v>
      </c>
      <c r="K33" s="23"/>
      <c r="M33" s="44"/>
      <c r="N33" s="25"/>
    </row>
    <row r="34" spans="1:14" s="21" customFormat="1" ht="27" thickBot="1" x14ac:dyDescent="0.45">
      <c r="A34" s="38" t="s">
        <v>58</v>
      </c>
      <c r="B34" s="168"/>
      <c r="C34" s="169"/>
      <c r="D34" s="169"/>
      <c r="E34" s="169"/>
      <c r="F34" s="169"/>
      <c r="G34" s="169"/>
      <c r="H34" s="169"/>
      <c r="I34" s="170"/>
      <c r="J34" s="39">
        <f>SUM(J20:J33)</f>
        <v>25773.757546602814</v>
      </c>
      <c r="K34" s="22">
        <f>J34</f>
        <v>25773.757546602814</v>
      </c>
      <c r="L34" s="47">
        <v>10176</v>
      </c>
      <c r="M34" s="46">
        <f>K34/L34</f>
        <v>2.5327985010419432</v>
      </c>
      <c r="N34" s="26">
        <f>J20+J21+J22+J23+J24+J25+J26+J27+J28+J29+J30+J31+J32</f>
        <v>24795.612583818776</v>
      </c>
    </row>
    <row r="35" spans="1:14" ht="15.75" customHeight="1" thickBot="1" x14ac:dyDescent="0.4">
      <c r="A35" s="31"/>
      <c r="J35" s="12"/>
    </row>
    <row r="36" spans="1:14" ht="47.25" thickBot="1" x14ac:dyDescent="0.3">
      <c r="A36" s="92" t="s">
        <v>31</v>
      </c>
      <c r="B36" s="93"/>
      <c r="C36" s="94"/>
      <c r="D36" s="94"/>
      <c r="E36" s="94"/>
      <c r="F36" s="94"/>
      <c r="G36" s="94"/>
      <c r="H36" s="94"/>
      <c r="I36" s="94"/>
      <c r="J36" s="95"/>
      <c r="K36" s="70"/>
      <c r="L36" s="50"/>
      <c r="M36" s="51"/>
      <c r="N36" s="51"/>
    </row>
    <row r="37" spans="1:14" ht="57.75" thickBot="1" x14ac:dyDescent="0.3">
      <c r="A37" s="96" t="s">
        <v>33</v>
      </c>
      <c r="B37" s="97"/>
      <c r="C37" s="98"/>
      <c r="D37" s="98"/>
      <c r="E37" s="98"/>
      <c r="F37" s="98"/>
      <c r="G37" s="98"/>
      <c r="H37" s="98"/>
      <c r="I37" s="98"/>
      <c r="J37" s="99"/>
      <c r="M37" s="44"/>
      <c r="N37" s="25"/>
    </row>
    <row r="38" spans="1:14" s="64" customFormat="1" ht="69" customHeight="1" x14ac:dyDescent="0.25">
      <c r="A38" s="100" t="s">
        <v>34</v>
      </c>
      <c r="B38" s="101" t="s">
        <v>0</v>
      </c>
      <c r="C38" s="101" t="s">
        <v>36</v>
      </c>
      <c r="D38" s="101" t="s">
        <v>42</v>
      </c>
      <c r="E38" s="101" t="s">
        <v>1</v>
      </c>
      <c r="F38" s="101" t="s">
        <v>21</v>
      </c>
      <c r="G38" s="101" t="s">
        <v>2</v>
      </c>
      <c r="H38" s="101" t="s">
        <v>3</v>
      </c>
      <c r="I38" s="101" t="s">
        <v>5</v>
      </c>
      <c r="J38" s="102" t="s">
        <v>6</v>
      </c>
      <c r="K38" s="63"/>
      <c r="M38" s="65"/>
      <c r="N38" s="66"/>
    </row>
    <row r="39" spans="1:14" ht="18.75" x14ac:dyDescent="0.3">
      <c r="A39" s="103" t="s">
        <v>35</v>
      </c>
      <c r="B39" s="104">
        <v>1</v>
      </c>
      <c r="C39" s="104"/>
      <c r="D39" s="104">
        <v>20</v>
      </c>
      <c r="E39" s="104">
        <v>20</v>
      </c>
      <c r="F39" s="105">
        <v>21.32</v>
      </c>
      <c r="G39" s="106">
        <f>((F39*8)/100)</f>
        <v>1.7056</v>
      </c>
      <c r="H39" s="106">
        <f>((F39*10)/100)</f>
        <v>2.1319999999999997</v>
      </c>
      <c r="I39" s="106">
        <f>SUM(F39:H39)</f>
        <v>25.157600000000002</v>
      </c>
      <c r="J39" s="107">
        <f>I39*E39</f>
        <v>503.15200000000004</v>
      </c>
      <c r="K39" s="23"/>
      <c r="M39" s="44"/>
      <c r="N39" s="25"/>
    </row>
    <row r="40" spans="1:14" ht="18.75" x14ac:dyDescent="0.3">
      <c r="A40" s="103" t="s">
        <v>4</v>
      </c>
      <c r="B40" s="104"/>
      <c r="C40" s="104"/>
      <c r="D40" s="104"/>
      <c r="E40" s="104"/>
      <c r="F40" s="106">
        <f>J74</f>
        <v>0</v>
      </c>
      <c r="G40" s="106">
        <f>((F40*8)/100)</f>
        <v>0</v>
      </c>
      <c r="H40" s="106">
        <f>((F40*10)/100)</f>
        <v>0</v>
      </c>
      <c r="I40" s="106">
        <f>SUM(F40:H40)</f>
        <v>0</v>
      </c>
      <c r="J40" s="108">
        <f>I40*E40</f>
        <v>0</v>
      </c>
      <c r="K40" s="23"/>
      <c r="M40" s="44"/>
      <c r="N40" s="25"/>
    </row>
    <row r="41" spans="1:14" ht="19.5" thickBot="1" x14ac:dyDescent="0.35">
      <c r="A41" s="109" t="s">
        <v>74</v>
      </c>
      <c r="B41" s="110"/>
      <c r="C41" s="110"/>
      <c r="D41" s="110"/>
      <c r="E41" s="110"/>
      <c r="F41" s="111"/>
      <c r="G41" s="111"/>
      <c r="H41" s="111"/>
      <c r="I41" s="111"/>
      <c r="J41" s="112">
        <f>N42*N5</f>
        <v>19.848495077547959</v>
      </c>
      <c r="K41" s="23"/>
      <c r="M41" s="44"/>
      <c r="N41" s="25"/>
    </row>
    <row r="42" spans="1:14" s="21" customFormat="1" ht="27" thickBot="1" x14ac:dyDescent="0.45">
      <c r="A42" s="113" t="s">
        <v>58</v>
      </c>
      <c r="B42" s="174"/>
      <c r="C42" s="175"/>
      <c r="D42" s="175"/>
      <c r="E42" s="175"/>
      <c r="F42" s="175"/>
      <c r="G42" s="175"/>
      <c r="H42" s="175"/>
      <c r="I42" s="176"/>
      <c r="J42" s="114">
        <f>J39+J41</f>
        <v>523.00049507754795</v>
      </c>
      <c r="K42" s="22">
        <f>J42</f>
        <v>523.00049507754795</v>
      </c>
      <c r="L42" s="47">
        <v>20</v>
      </c>
      <c r="M42" s="46">
        <f>K42/L42</f>
        <v>26.150024753877396</v>
      </c>
      <c r="N42" s="26">
        <f>J39+J40</f>
        <v>503.15200000000004</v>
      </c>
    </row>
    <row r="43" spans="1:14" ht="15.75" customHeight="1" thickBot="1" x14ac:dyDescent="0.4">
      <c r="A43" s="31"/>
      <c r="J43" s="12"/>
    </row>
    <row r="44" spans="1:14" ht="47.25" thickBot="1" x14ac:dyDescent="0.3">
      <c r="A44" s="115" t="s">
        <v>32</v>
      </c>
      <c r="B44" s="116"/>
      <c r="C44" s="117"/>
      <c r="D44" s="117"/>
      <c r="E44" s="117"/>
      <c r="F44" s="117"/>
      <c r="G44" s="117"/>
      <c r="H44" s="117"/>
      <c r="I44" s="117"/>
      <c r="J44" s="118"/>
      <c r="K44" s="70"/>
      <c r="L44" s="50"/>
      <c r="M44" s="51"/>
      <c r="N44" s="51"/>
    </row>
    <row r="45" spans="1:14" ht="29.25" thickBot="1" x14ac:dyDescent="0.3">
      <c r="A45" s="119" t="s">
        <v>38</v>
      </c>
      <c r="B45" s="120"/>
      <c r="C45" s="121"/>
      <c r="D45" s="121"/>
      <c r="E45" s="121"/>
      <c r="F45" s="121"/>
      <c r="G45" s="121"/>
      <c r="H45" s="121"/>
      <c r="I45" s="121"/>
      <c r="J45" s="122"/>
      <c r="M45" s="44"/>
      <c r="N45" s="25"/>
    </row>
    <row r="46" spans="1:14" s="64" customFormat="1" ht="69" customHeight="1" x14ac:dyDescent="0.25">
      <c r="A46" s="123" t="s">
        <v>39</v>
      </c>
      <c r="B46" s="124" t="s">
        <v>0</v>
      </c>
      <c r="C46" s="124" t="s">
        <v>36</v>
      </c>
      <c r="D46" s="124" t="s">
        <v>42</v>
      </c>
      <c r="E46" s="124" t="s">
        <v>1</v>
      </c>
      <c r="F46" s="124" t="s">
        <v>21</v>
      </c>
      <c r="G46" s="124" t="s">
        <v>2</v>
      </c>
      <c r="H46" s="124" t="s">
        <v>3</v>
      </c>
      <c r="I46" s="124" t="s">
        <v>5</v>
      </c>
      <c r="J46" s="125" t="s">
        <v>6</v>
      </c>
      <c r="K46" s="63"/>
      <c r="M46" s="65"/>
      <c r="N46" s="66"/>
    </row>
    <row r="47" spans="1:14" ht="18.75" x14ac:dyDescent="0.3">
      <c r="A47" s="126" t="s">
        <v>65</v>
      </c>
      <c r="B47" s="127">
        <v>1</v>
      </c>
      <c r="C47" s="127">
        <v>2</v>
      </c>
      <c r="D47" s="127">
        <v>4</v>
      </c>
      <c r="E47" s="127">
        <f>D47</f>
        <v>4</v>
      </c>
      <c r="F47" s="148">
        <v>20.12</v>
      </c>
      <c r="G47" s="128">
        <f>((F47*8)/100)</f>
        <v>1.6096000000000001</v>
      </c>
      <c r="H47" s="128">
        <f>((F47*10)/100)</f>
        <v>2.012</v>
      </c>
      <c r="I47" s="128">
        <f>SUM(F47:H47)</f>
        <v>23.741600000000002</v>
      </c>
      <c r="J47" s="129">
        <f>I47*E47</f>
        <v>94.966400000000007</v>
      </c>
      <c r="K47" s="23"/>
      <c r="M47" s="44"/>
      <c r="N47" s="25"/>
    </row>
    <row r="48" spans="1:14" ht="18.75" x14ac:dyDescent="0.3">
      <c r="A48" s="126" t="s">
        <v>66</v>
      </c>
      <c r="B48" s="127">
        <v>1</v>
      </c>
      <c r="C48" s="127">
        <v>19</v>
      </c>
      <c r="D48" s="127">
        <f>C48*2</f>
        <v>38</v>
      </c>
      <c r="E48" s="127">
        <v>38</v>
      </c>
      <c r="F48" s="148">
        <v>20.48</v>
      </c>
      <c r="G48" s="128">
        <f t="shared" ref="G48:G51" si="13">((F48*8)/100)</f>
        <v>1.6384000000000001</v>
      </c>
      <c r="H48" s="128">
        <f t="shared" ref="H48:H51" si="14">((F48*10)/100)</f>
        <v>2.048</v>
      </c>
      <c r="I48" s="128">
        <f t="shared" ref="I48:I51" si="15">SUM(F48:H48)</f>
        <v>24.166400000000003</v>
      </c>
      <c r="J48" s="129">
        <f t="shared" ref="J48:J51" si="16">I48*E48</f>
        <v>918.32320000000016</v>
      </c>
      <c r="K48" s="23"/>
      <c r="M48" s="44"/>
      <c r="N48" s="25"/>
    </row>
    <row r="49" spans="1:14" ht="18.75" x14ac:dyDescent="0.3">
      <c r="A49" s="126" t="s">
        <v>67</v>
      </c>
      <c r="B49" s="127">
        <v>1</v>
      </c>
      <c r="C49" s="127">
        <v>4</v>
      </c>
      <c r="D49" s="127">
        <v>8</v>
      </c>
      <c r="E49" s="127">
        <v>8</v>
      </c>
      <c r="F49" s="148">
        <v>20.79</v>
      </c>
      <c r="G49" s="128">
        <f t="shared" si="13"/>
        <v>1.6632</v>
      </c>
      <c r="H49" s="128">
        <f t="shared" si="14"/>
        <v>2.0789999999999997</v>
      </c>
      <c r="I49" s="128">
        <f t="shared" si="15"/>
        <v>24.5322</v>
      </c>
      <c r="J49" s="129">
        <f t="shared" si="16"/>
        <v>196.2576</v>
      </c>
      <c r="K49" s="23"/>
      <c r="M49" s="44"/>
      <c r="N49" s="25"/>
    </row>
    <row r="50" spans="1:14" ht="18.75" x14ac:dyDescent="0.3">
      <c r="A50" s="126" t="s">
        <v>68</v>
      </c>
      <c r="B50" s="127">
        <v>1</v>
      </c>
      <c r="C50" s="127">
        <v>21</v>
      </c>
      <c r="D50" s="127">
        <v>42</v>
      </c>
      <c r="E50" s="127">
        <v>42</v>
      </c>
      <c r="F50" s="148">
        <v>21.28</v>
      </c>
      <c r="G50" s="128">
        <f t="shared" si="13"/>
        <v>1.7024000000000001</v>
      </c>
      <c r="H50" s="128">
        <f t="shared" si="14"/>
        <v>2.1280000000000001</v>
      </c>
      <c r="I50" s="128">
        <f t="shared" si="15"/>
        <v>25.110400000000002</v>
      </c>
      <c r="J50" s="129">
        <f t="shared" si="16"/>
        <v>1054.6368</v>
      </c>
      <c r="K50" s="23"/>
      <c r="M50" s="44"/>
      <c r="N50" s="25"/>
    </row>
    <row r="51" spans="1:14" ht="18.75" x14ac:dyDescent="0.3">
      <c r="A51" s="126" t="s">
        <v>78</v>
      </c>
      <c r="B51" s="127">
        <v>1</v>
      </c>
      <c r="C51" s="127">
        <v>4</v>
      </c>
      <c r="D51" s="127">
        <v>8</v>
      </c>
      <c r="E51" s="127">
        <v>8</v>
      </c>
      <c r="F51" s="148">
        <v>22.04</v>
      </c>
      <c r="G51" s="128">
        <f t="shared" si="13"/>
        <v>1.7631999999999999</v>
      </c>
      <c r="H51" s="128">
        <f t="shared" si="14"/>
        <v>2.2039999999999997</v>
      </c>
      <c r="I51" s="128">
        <f t="shared" si="15"/>
        <v>26.007200000000001</v>
      </c>
      <c r="J51" s="129">
        <f t="shared" si="16"/>
        <v>208.05760000000001</v>
      </c>
      <c r="K51" s="23"/>
      <c r="M51" s="44"/>
      <c r="N51" s="25"/>
    </row>
    <row r="52" spans="1:14" ht="18.75" x14ac:dyDescent="0.3">
      <c r="A52" s="126" t="s">
        <v>4</v>
      </c>
      <c r="B52" s="127"/>
      <c r="C52" s="127"/>
      <c r="D52" s="127">
        <v>100</v>
      </c>
      <c r="E52" s="127">
        <v>100</v>
      </c>
      <c r="F52" s="128">
        <f>J73</f>
        <v>2.8765695792880259</v>
      </c>
      <c r="G52" s="128">
        <f t="shared" ref="G52:G57" si="17">((F52*8)/100)</f>
        <v>0.23012556634304207</v>
      </c>
      <c r="H52" s="128">
        <f t="shared" ref="H52:H57" si="18">((F52*10)/100)</f>
        <v>0.28765695792880258</v>
      </c>
      <c r="I52" s="128">
        <f t="shared" ref="I52:I57" si="19">SUM(F52:H52)</f>
        <v>3.3943521035598705</v>
      </c>
      <c r="J52" s="130">
        <f>I52*E52</f>
        <v>339.43521035598707</v>
      </c>
      <c r="K52" s="23"/>
      <c r="M52" s="44"/>
      <c r="N52" s="25"/>
    </row>
    <row r="53" spans="1:14" ht="18.75" x14ac:dyDescent="0.3">
      <c r="A53" s="153" t="s">
        <v>70</v>
      </c>
      <c r="B53" s="145">
        <v>1</v>
      </c>
      <c r="C53" s="145"/>
      <c r="D53" s="145">
        <v>2</v>
      </c>
      <c r="E53" s="145">
        <f>B53*D53</f>
        <v>2</v>
      </c>
      <c r="F53" s="146">
        <v>19.440000000000001</v>
      </c>
      <c r="G53" s="128">
        <f t="shared" si="17"/>
        <v>1.5552000000000001</v>
      </c>
      <c r="H53" s="128">
        <f t="shared" si="18"/>
        <v>1.944</v>
      </c>
      <c r="I53" s="128">
        <f t="shared" si="19"/>
        <v>22.9392</v>
      </c>
      <c r="J53" s="130">
        <f>I53*E53</f>
        <v>45.878399999999999</v>
      </c>
      <c r="K53" s="23"/>
      <c r="M53" s="44"/>
      <c r="N53" s="25"/>
    </row>
    <row r="54" spans="1:14" ht="18.75" x14ac:dyDescent="0.3">
      <c r="A54" s="153" t="s">
        <v>69</v>
      </c>
      <c r="B54" s="145">
        <v>1</v>
      </c>
      <c r="C54" s="145"/>
      <c r="D54" s="145">
        <v>6</v>
      </c>
      <c r="E54" s="145">
        <v>6</v>
      </c>
      <c r="F54" s="146">
        <v>19.8</v>
      </c>
      <c r="G54" s="146">
        <f t="shared" si="17"/>
        <v>1.5840000000000001</v>
      </c>
      <c r="H54" s="146">
        <f t="shared" si="18"/>
        <v>1.98</v>
      </c>
      <c r="I54" s="146">
        <f t="shared" si="19"/>
        <v>23.364000000000001</v>
      </c>
      <c r="J54" s="130">
        <f t="shared" ref="J54:J57" si="20">I54*E54</f>
        <v>140.184</v>
      </c>
      <c r="M54" s="44"/>
      <c r="N54" s="25"/>
    </row>
    <row r="55" spans="1:14" ht="18.75" x14ac:dyDescent="0.3">
      <c r="A55" s="153" t="s">
        <v>71</v>
      </c>
      <c r="B55" s="145">
        <v>1</v>
      </c>
      <c r="C55" s="145"/>
      <c r="D55" s="145">
        <v>4</v>
      </c>
      <c r="E55" s="145">
        <v>4</v>
      </c>
      <c r="F55" s="146">
        <v>20.11</v>
      </c>
      <c r="G55" s="146">
        <f t="shared" si="17"/>
        <v>1.6088</v>
      </c>
      <c r="H55" s="146">
        <f t="shared" si="18"/>
        <v>2.0110000000000001</v>
      </c>
      <c r="I55" s="146">
        <f t="shared" si="19"/>
        <v>23.729799999999997</v>
      </c>
      <c r="J55" s="130">
        <f t="shared" si="20"/>
        <v>94.919199999999989</v>
      </c>
      <c r="M55" s="44"/>
      <c r="N55" s="25"/>
    </row>
    <row r="56" spans="1:14" ht="18.75" x14ac:dyDescent="0.3">
      <c r="A56" s="153" t="s">
        <v>72</v>
      </c>
      <c r="B56" s="145">
        <v>1</v>
      </c>
      <c r="C56" s="145"/>
      <c r="D56" s="145">
        <v>8</v>
      </c>
      <c r="E56" s="145">
        <v>8</v>
      </c>
      <c r="F56" s="146">
        <v>20.6</v>
      </c>
      <c r="G56" s="146">
        <f t="shared" si="17"/>
        <v>1.6480000000000001</v>
      </c>
      <c r="H56" s="146">
        <f t="shared" si="18"/>
        <v>2.06</v>
      </c>
      <c r="I56" s="146">
        <f t="shared" si="19"/>
        <v>24.308</v>
      </c>
      <c r="J56" s="130">
        <f t="shared" si="20"/>
        <v>194.464</v>
      </c>
      <c r="M56" s="44"/>
      <c r="N56" s="25"/>
    </row>
    <row r="57" spans="1:14" ht="18.75" x14ac:dyDescent="0.3">
      <c r="A57" s="153" t="s">
        <v>79</v>
      </c>
      <c r="B57" s="145">
        <v>1</v>
      </c>
      <c r="C57" s="145"/>
      <c r="D57" s="145">
        <v>4</v>
      </c>
      <c r="E57" s="145">
        <v>4</v>
      </c>
      <c r="F57" s="146">
        <v>21.36</v>
      </c>
      <c r="G57" s="146">
        <f t="shared" si="17"/>
        <v>1.7087999999999999</v>
      </c>
      <c r="H57" s="146">
        <f t="shared" si="18"/>
        <v>2.1360000000000001</v>
      </c>
      <c r="I57" s="146">
        <f t="shared" si="19"/>
        <v>25.204799999999999</v>
      </c>
      <c r="J57" s="130">
        <f t="shared" si="20"/>
        <v>100.8192</v>
      </c>
      <c r="M57" s="44"/>
      <c r="N57" s="25"/>
    </row>
    <row r="58" spans="1:14" ht="19.5" thickBot="1" x14ac:dyDescent="0.35">
      <c r="A58" s="131" t="s">
        <v>74</v>
      </c>
      <c r="B58" s="132"/>
      <c r="C58" s="132"/>
      <c r="D58" s="132"/>
      <c r="E58" s="132"/>
      <c r="F58" s="133"/>
      <c r="G58" s="133"/>
      <c r="H58" s="133"/>
      <c r="I58" s="133"/>
      <c r="J58" s="139">
        <f>N59*N5</f>
        <v>133.64856420360192</v>
      </c>
      <c r="K58" s="23"/>
      <c r="M58" s="44"/>
      <c r="N58" s="25"/>
    </row>
    <row r="59" spans="1:14" s="21" customFormat="1" ht="27" thickBot="1" x14ac:dyDescent="0.45">
      <c r="A59" s="134" t="s">
        <v>58</v>
      </c>
      <c r="B59" s="177"/>
      <c r="C59" s="178"/>
      <c r="D59" s="178"/>
      <c r="E59" s="178"/>
      <c r="F59" s="178"/>
      <c r="G59" s="178"/>
      <c r="H59" s="178"/>
      <c r="I59" s="179"/>
      <c r="J59" s="135">
        <f>SUM(J47:J58)</f>
        <v>3521.5901745595893</v>
      </c>
      <c r="K59" s="22">
        <f>J59</f>
        <v>3521.5901745595893</v>
      </c>
      <c r="L59" s="47">
        <v>100</v>
      </c>
      <c r="M59" s="46">
        <f>K59/L59</f>
        <v>35.215901745595893</v>
      </c>
      <c r="N59" s="26">
        <f>J47+J48+J49+J50+J51+J52+J53+J54+J55+J56+J57</f>
        <v>3387.9416103559875</v>
      </c>
    </row>
    <row r="60" spans="1:14" ht="15.75" customHeight="1" x14ac:dyDescent="0.35">
      <c r="A60" s="31"/>
      <c r="J60" s="12"/>
    </row>
    <row r="61" spans="1:14" ht="15.75" customHeight="1" x14ac:dyDescent="0.35">
      <c r="A61" s="31"/>
      <c r="J61" s="12"/>
    </row>
    <row r="62" spans="1:14" ht="15.75" customHeight="1" thickBot="1" x14ac:dyDescent="0.4">
      <c r="A62" s="31"/>
      <c r="J62" s="12"/>
    </row>
    <row r="63" spans="1:14" s="37" customFormat="1" ht="68.25" thickBot="1" x14ac:dyDescent="0.3">
      <c r="A63" s="60" t="s">
        <v>75</v>
      </c>
      <c r="B63" s="36"/>
      <c r="C63" s="36"/>
      <c r="D63" s="36"/>
      <c r="E63" s="36"/>
      <c r="F63" s="36"/>
      <c r="G63" s="36"/>
      <c r="H63" s="36"/>
      <c r="I63" s="36"/>
      <c r="J63" s="36"/>
      <c r="K63" s="52"/>
      <c r="L63" s="52"/>
      <c r="M63" s="150">
        <f>(L15*M15)+(L34*M34)+(L42*M42)+(L59*M59)</f>
        <v>93383.087599999999</v>
      </c>
    </row>
    <row r="65" spans="1:13" ht="15.75" thickBot="1" x14ac:dyDescent="0.3"/>
    <row r="66" spans="1:13" ht="34.5" thickBot="1" x14ac:dyDescent="0.55000000000000004">
      <c r="A66" s="162" t="s">
        <v>20</v>
      </c>
      <c r="B66" s="163"/>
      <c r="C66" s="163"/>
      <c r="D66" s="163"/>
      <c r="E66" s="163"/>
      <c r="F66" s="163"/>
      <c r="G66" s="163"/>
      <c r="H66" s="163"/>
      <c r="I66" s="163"/>
      <c r="J66" s="164"/>
    </row>
    <row r="67" spans="1:13" s="58" customFormat="1" ht="90" x14ac:dyDescent="0.25">
      <c r="A67" s="27" t="s">
        <v>13</v>
      </c>
      <c r="B67" s="54" t="s">
        <v>16</v>
      </c>
      <c r="C67" s="54" t="s">
        <v>17</v>
      </c>
      <c r="D67" s="54" t="s">
        <v>9</v>
      </c>
      <c r="E67" s="54" t="s">
        <v>10</v>
      </c>
      <c r="F67" s="54" t="s">
        <v>8</v>
      </c>
      <c r="G67" s="55" t="s">
        <v>47</v>
      </c>
      <c r="H67" s="54" t="s">
        <v>48</v>
      </c>
      <c r="I67" s="90" t="s">
        <v>14</v>
      </c>
      <c r="J67" s="56" t="s">
        <v>15</v>
      </c>
      <c r="K67" s="57"/>
      <c r="M67" s="59"/>
    </row>
    <row r="68" spans="1:13" x14ac:dyDescent="0.25">
      <c r="A68" s="33" t="s">
        <v>11</v>
      </c>
      <c r="B68" s="9">
        <v>10</v>
      </c>
      <c r="C68" s="6">
        <v>3</v>
      </c>
      <c r="D68" s="6">
        <f t="shared" ref="D68:D70" si="21">C68*B68</f>
        <v>30</v>
      </c>
      <c r="E68" s="6">
        <v>7</v>
      </c>
      <c r="F68" s="6">
        <f t="shared" ref="F68:F70" si="22">E68*D68</f>
        <v>210</v>
      </c>
      <c r="G68" s="7">
        <v>44</v>
      </c>
      <c r="H68" s="136">
        <f t="shared" ref="H68:H69" si="23">F68*G68</f>
        <v>9240</v>
      </c>
      <c r="I68" s="1">
        <v>0.49</v>
      </c>
      <c r="J68" s="10">
        <f t="shared" ref="J68:J70" si="24">I68*H68</f>
        <v>4527.6000000000004</v>
      </c>
    </row>
    <row r="69" spans="1:13" x14ac:dyDescent="0.25">
      <c r="A69" s="33" t="s">
        <v>12</v>
      </c>
      <c r="B69" s="9">
        <v>10</v>
      </c>
      <c r="C69" s="6">
        <v>2</v>
      </c>
      <c r="D69" s="6">
        <f t="shared" ref="D69" si="25">C69*B69</f>
        <v>20</v>
      </c>
      <c r="E69" s="6">
        <v>7</v>
      </c>
      <c r="F69" s="6">
        <f t="shared" ref="F69" si="26">E69*D69</f>
        <v>140</v>
      </c>
      <c r="G69" s="7">
        <v>60</v>
      </c>
      <c r="H69" s="136">
        <f t="shared" si="23"/>
        <v>8400</v>
      </c>
      <c r="I69" s="1">
        <v>0.49</v>
      </c>
      <c r="J69" s="10">
        <f t="shared" si="24"/>
        <v>4116</v>
      </c>
    </row>
    <row r="70" spans="1:13" ht="15.75" thickBot="1" x14ac:dyDescent="0.3">
      <c r="A70" s="155" t="s">
        <v>57</v>
      </c>
      <c r="B70" s="156">
        <v>10</v>
      </c>
      <c r="C70" s="157">
        <v>1</v>
      </c>
      <c r="D70" s="157">
        <f t="shared" si="21"/>
        <v>10</v>
      </c>
      <c r="E70" s="157"/>
      <c r="F70" s="157">
        <f t="shared" si="22"/>
        <v>0</v>
      </c>
      <c r="G70" s="158">
        <v>50</v>
      </c>
      <c r="H70" s="159">
        <f>D70*G70</f>
        <v>500</v>
      </c>
      <c r="I70" s="160">
        <v>0.49</v>
      </c>
      <c r="J70" s="161">
        <f t="shared" si="24"/>
        <v>245</v>
      </c>
    </row>
    <row r="71" spans="1:13" ht="24" thickBot="1" x14ac:dyDescent="0.4">
      <c r="A71" s="34" t="s">
        <v>73</v>
      </c>
      <c r="F71" s="8">
        <f>SUM(F68:F70)</f>
        <v>350</v>
      </c>
      <c r="H71" s="137">
        <f>SUM(H68:H70)</f>
        <v>18140</v>
      </c>
      <c r="I71" s="2"/>
      <c r="J71" s="5">
        <f>SUM(J68:J70)</f>
        <v>8888.6</v>
      </c>
    </row>
    <row r="72" spans="1:13" ht="38.25" thickBot="1" x14ac:dyDescent="0.4">
      <c r="A72" s="34" t="s">
        <v>18</v>
      </c>
      <c r="J72" s="154">
        <f>D10+D26+D52</f>
        <v>3090</v>
      </c>
      <c r="L72" s="2"/>
    </row>
    <row r="73" spans="1:13" ht="73.5" customHeight="1" thickBot="1" x14ac:dyDescent="0.3">
      <c r="A73" s="35" t="s">
        <v>19</v>
      </c>
      <c r="B73" s="4"/>
      <c r="C73" s="4"/>
      <c r="D73" s="4"/>
      <c r="E73" s="4"/>
      <c r="F73" s="4"/>
      <c r="G73" s="4"/>
      <c r="H73" s="4"/>
      <c r="I73" s="4"/>
      <c r="J73" s="89">
        <f>J71/J72</f>
        <v>2.8765695792880259</v>
      </c>
    </row>
    <row r="75" spans="1:13" ht="15.75" thickBot="1" x14ac:dyDescent="0.3"/>
    <row r="76" spans="1:13" ht="38.25" thickBot="1" x14ac:dyDescent="0.45">
      <c r="A76" s="34" t="s">
        <v>74</v>
      </c>
      <c r="B76" s="138">
        <v>4</v>
      </c>
      <c r="C76" s="11"/>
      <c r="D76" s="11"/>
      <c r="E76" s="11"/>
      <c r="F76" s="11"/>
      <c r="G76" s="11"/>
      <c r="H76" s="11"/>
      <c r="I76" s="24">
        <f>443*2</f>
        <v>886</v>
      </c>
      <c r="J76" s="5">
        <f>I76*B76</f>
        <v>3544</v>
      </c>
      <c r="M76" s="45"/>
    </row>
  </sheetData>
  <mergeCells count="6">
    <mergeCell ref="A66:J66"/>
    <mergeCell ref="A1:M1"/>
    <mergeCell ref="B34:I34"/>
    <mergeCell ref="B15:I15"/>
    <mergeCell ref="B42:I42"/>
    <mergeCell ref="B59:I59"/>
  </mergeCells>
  <pageMargins left="0.70866141732283472" right="0.70866141732283472" top="0.74803149606299213" bottom="0.74803149606299213" header="0.31496062992125984" footer="0.31496062992125984"/>
  <pageSetup paperSize="8" scale="115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BASE_ASTA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Fingolo</dc:creator>
  <cp:lastModifiedBy>Marco Fingolo</cp:lastModifiedBy>
  <cp:lastPrinted>2019-04-10T15:52:01Z</cp:lastPrinted>
  <dcterms:created xsi:type="dcterms:W3CDTF">2014-11-06T12:23:10Z</dcterms:created>
  <dcterms:modified xsi:type="dcterms:W3CDTF">2025-02-03T10:13:50Z</dcterms:modified>
</cp:coreProperties>
</file>